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160" windowHeight="7752" activeTab="0"/>
  </bookViews>
  <sheets>
    <sheet name="Budget (2)" sheetId="1" r:id="rId1"/>
    <sheet name="Budget" sheetId="2" r:id="rId2"/>
  </sheets>
  <definedNames/>
  <calcPr fullCalcOnLoad="1"/>
</workbook>
</file>

<file path=xl/sharedStrings.xml><?xml version="1.0" encoding="utf-8"?>
<sst xmlns="http://schemas.openxmlformats.org/spreadsheetml/2006/main" count="160" uniqueCount="105">
  <si>
    <t>T Shirts</t>
  </si>
  <si>
    <t>Travel</t>
  </si>
  <si>
    <t>Entry Fees</t>
  </si>
  <si>
    <t>Expected Entrants</t>
  </si>
  <si>
    <t>Income</t>
  </si>
  <si>
    <t>Restaurant Functions</t>
  </si>
  <si>
    <t>Club Fees</t>
  </si>
  <si>
    <t>Worlds Trophies</t>
  </si>
  <si>
    <t>Heat Trophies</t>
  </si>
  <si>
    <t>Jury</t>
  </si>
  <si>
    <t>Events Corp</t>
  </si>
  <si>
    <t>Department of Sport and Rec</t>
  </si>
  <si>
    <t>Minimum</t>
  </si>
  <si>
    <t>Accommodation</t>
  </si>
  <si>
    <t>Daily Allowance</t>
  </si>
  <si>
    <t>Fuel</t>
  </si>
  <si>
    <t>Boat Hire</t>
  </si>
  <si>
    <t>Volunteer Lunches</t>
  </si>
  <si>
    <t>Volunteer T Shirts</t>
  </si>
  <si>
    <t>Volunteer BBQ</t>
  </si>
  <si>
    <t>Malaysian Airlines</t>
  </si>
  <si>
    <t>Cleaning</t>
  </si>
  <si>
    <t>Marketing &amp; Promotion</t>
  </si>
  <si>
    <t>Naming Rights Sponsors</t>
  </si>
  <si>
    <t>INTERNATIONAL FIREBALL WORLDS CHAMPIONSHIPS</t>
  </si>
  <si>
    <t>2011 - 2012 - MANDURAH - WESTERN AUSTRALIA</t>
  </si>
  <si>
    <t>PRELIMINARY BUDGET</t>
  </si>
  <si>
    <t>5 Brewery Sponsors</t>
  </si>
  <si>
    <t>Royalties for Regions</t>
  </si>
  <si>
    <t>Minor Product Sponsors</t>
  </si>
  <si>
    <t>Polo Shirts</t>
  </si>
  <si>
    <t>Jury &amp; Officials Fees</t>
  </si>
  <si>
    <t>T Shirt Sponsors</t>
  </si>
  <si>
    <t>Measurer  Flights - UK</t>
  </si>
  <si>
    <t>Europe Judge</t>
  </si>
  <si>
    <t>Asia Judge</t>
  </si>
  <si>
    <t>Adelaide Judge</t>
  </si>
  <si>
    <t>Assistant PRO</t>
  </si>
  <si>
    <t>Water and Energy Drinks</t>
  </si>
  <si>
    <t>Marquee Hire</t>
  </si>
  <si>
    <t>2nd Tier Sponsor</t>
  </si>
  <si>
    <t>Net</t>
  </si>
  <si>
    <t>$900 per Boat</t>
  </si>
  <si>
    <t>Discounted flights for officials</t>
  </si>
  <si>
    <t>Product for social functions</t>
  </si>
  <si>
    <t xml:space="preserve">Discounted T-shirts </t>
  </si>
  <si>
    <t xml:space="preserve">Mandurah Council </t>
  </si>
  <si>
    <t>Civic Reception</t>
  </si>
  <si>
    <t>Promo deal for attendance</t>
  </si>
  <si>
    <t>Marketing Costs</t>
  </si>
  <si>
    <t>Posters</t>
  </si>
  <si>
    <t>Radio</t>
  </si>
  <si>
    <t>Mail Outs</t>
  </si>
  <si>
    <t>Banners</t>
  </si>
  <si>
    <t>Pre Worlds Presentation Night - Food</t>
  </si>
  <si>
    <t>Pre Worlds Presentation Night - Entertainment</t>
  </si>
  <si>
    <t>Worlds Presentation Night - Entertainment</t>
  </si>
  <si>
    <t>Next Worlds Night - Food</t>
  </si>
  <si>
    <t>Next Worlds Night - Entertainment</t>
  </si>
  <si>
    <t>Worlds Presentation Night - Food and Drink</t>
  </si>
  <si>
    <t>Welcome Night - Food</t>
  </si>
  <si>
    <t>Welcome Night - Entertainment</t>
  </si>
  <si>
    <t>Based on $30.00 per person</t>
  </si>
  <si>
    <t>Based on $25.00 per person</t>
  </si>
  <si>
    <t>Based on $50.00 per person</t>
  </si>
  <si>
    <t>Based on $90.00 per person</t>
  </si>
  <si>
    <t>$70.00 per boat</t>
  </si>
  <si>
    <t>See Below</t>
  </si>
  <si>
    <t xml:space="preserve">Cultural Band </t>
  </si>
  <si>
    <t>Band</t>
  </si>
  <si>
    <t>DJ</t>
  </si>
  <si>
    <t>On water refreshment</t>
  </si>
  <si>
    <t>Product for prizes</t>
  </si>
  <si>
    <t>Product from Minor Sponsors</t>
  </si>
  <si>
    <t>Description</t>
  </si>
  <si>
    <t xml:space="preserve">Cash </t>
  </si>
  <si>
    <t>Andrew Davies Flights - UK for Initial Meeting</t>
  </si>
  <si>
    <t>Andrew Davies Flights - UK for Worlds</t>
  </si>
  <si>
    <t>Initail meeting with  IFAA officials in April 2009</t>
  </si>
  <si>
    <t>Second meeting with  IFAA officials in June 2010</t>
  </si>
  <si>
    <t>Third meeting with  IFAA officials in April 2011</t>
  </si>
  <si>
    <t>Two reps sent to present at 2011 worlds Ireland</t>
  </si>
  <si>
    <t>Final meeting with IFAA officials prior to worlds</t>
  </si>
  <si>
    <t>Expenditure</t>
  </si>
  <si>
    <t>Postage and Printing</t>
  </si>
  <si>
    <t>Internet and Computing</t>
  </si>
  <si>
    <t xml:space="preserve">Scoring </t>
  </si>
  <si>
    <t>Licence Fees</t>
  </si>
  <si>
    <t>FI Licence Fees</t>
  </si>
  <si>
    <t>Insurance</t>
  </si>
  <si>
    <t>Security</t>
  </si>
  <si>
    <t>Photography</t>
  </si>
  <si>
    <t>Pre Worlds  and Aust Nationals Trophies</t>
  </si>
  <si>
    <t>B &amp; B - 7 rooms for 13 nights</t>
  </si>
  <si>
    <t xml:space="preserve">$50 per day for 14 days for 8 </t>
  </si>
  <si>
    <t>Budget</t>
  </si>
  <si>
    <t>Barbados</t>
  </si>
  <si>
    <t>Various Government / Council Funding</t>
  </si>
  <si>
    <t>Brewery Sponsors</t>
  </si>
  <si>
    <t>Airline / Accommodation Sponsor</t>
  </si>
  <si>
    <t>Trophies</t>
  </si>
  <si>
    <t>Postage, Printing Computing &amp; Internet</t>
  </si>
  <si>
    <t>Naming Rights  Sponsors</t>
  </si>
  <si>
    <t xml:space="preserve">Note - Govt paid for next worlds night - Dinner with Prime Minister  out of their funding </t>
  </si>
  <si>
    <t>Club Boats for Public to "Try Sailing"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</si>
</sst>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0" fontId="0" fillId="0" borderId="0" xfId="0" applyFill="1" applyAlignment="1">
      <alignment/>
    </xf>
    <xf numFmtId="43" fontId="0" fillId="0" borderId="0" xfId="42" applyFont="1" applyFill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Fill="1" applyAlignment="1">
      <alignment/>
    </xf>
    <xf numFmtId="43" fontId="0" fillId="0" borderId="10" xfId="42" applyFont="1" applyFill="1" applyBorder="1" applyAlignment="1">
      <alignment/>
    </xf>
    <xf numFmtId="43" fontId="0" fillId="0" borderId="11" xfId="42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43" fontId="42" fillId="0" borderId="0" xfId="42" applyFont="1" applyAlignment="1">
      <alignment/>
    </xf>
    <xf numFmtId="43" fontId="0" fillId="0" borderId="0" xfId="42" applyFont="1" applyAlignment="1">
      <alignment/>
    </xf>
    <xf numFmtId="0" fontId="43" fillId="0" borderId="0" xfId="0" applyFont="1" applyAlignment="1">
      <alignment/>
    </xf>
    <xf numFmtId="43" fontId="43" fillId="0" borderId="0" xfId="42" applyFont="1" applyAlignment="1">
      <alignment/>
    </xf>
    <xf numFmtId="43" fontId="43" fillId="0" borderId="0" xfId="42" applyFont="1" applyAlignment="1">
      <alignment horizontal="center"/>
    </xf>
    <xf numFmtId="49" fontId="43" fillId="0" borderId="0" xfId="42" applyNumberFormat="1" applyFont="1" applyAlignment="1">
      <alignment horizontal="center"/>
    </xf>
    <xf numFmtId="43" fontId="0" fillId="0" borderId="0" xfId="42" applyFont="1" applyFill="1" applyAlignment="1">
      <alignment/>
    </xf>
    <xf numFmtId="43" fontId="0" fillId="0" borderId="10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PageLayoutView="0" workbookViewId="0" topLeftCell="A41">
      <selection activeCell="C30" sqref="C30"/>
    </sheetView>
  </sheetViews>
  <sheetFormatPr defaultColWidth="9.140625" defaultRowHeight="15"/>
  <cols>
    <col min="1" max="1" width="45.140625" style="0" customWidth="1"/>
    <col min="2" max="2" width="9.140625" style="0" hidden="1" customWidth="1"/>
    <col min="3" max="3" width="11.57421875" style="4" bestFit="1" customWidth="1"/>
    <col min="4" max="4" width="6.140625" style="0" customWidth="1"/>
    <col min="5" max="5" width="11.57421875" style="14" bestFit="1" customWidth="1"/>
    <col min="6" max="6" width="5.8515625" style="0" customWidth="1"/>
  </cols>
  <sheetData>
    <row r="1" spans="1:5" s="12" customFormat="1" ht="14.25">
      <c r="A1" s="12" t="s">
        <v>24</v>
      </c>
      <c r="C1" s="13"/>
      <c r="E1" s="13"/>
    </row>
    <row r="2" spans="1:5" s="12" customFormat="1" ht="14.25">
      <c r="A2" s="12" t="s">
        <v>25</v>
      </c>
      <c r="C2" s="13"/>
      <c r="E2" s="13"/>
    </row>
    <row r="3" spans="1:5" s="12" customFormat="1" ht="14.25">
      <c r="A3" s="12" t="s">
        <v>26</v>
      </c>
      <c r="C3" s="13"/>
      <c r="E3" s="13"/>
    </row>
    <row r="5" spans="1:3" ht="14.25" hidden="1">
      <c r="A5" t="s">
        <v>3</v>
      </c>
      <c r="B5">
        <v>80</v>
      </c>
      <c r="C5" s="4" t="s">
        <v>12</v>
      </c>
    </row>
    <row r="6" ht="14.25" hidden="1"/>
    <row r="7" ht="14.25" hidden="1"/>
    <row r="8" spans="3:5" s="15" customFormat="1" ht="14.25">
      <c r="C8" s="16" t="s">
        <v>95</v>
      </c>
      <c r="E8" s="17" t="s">
        <v>96</v>
      </c>
    </row>
    <row r="9" spans="3:5" s="15" customFormat="1" ht="14.25">
      <c r="C9" s="18">
        <v>2012</v>
      </c>
      <c r="E9" s="18">
        <v>2010</v>
      </c>
    </row>
    <row r="10" ht="14.25">
      <c r="A10" s="1" t="s">
        <v>4</v>
      </c>
    </row>
    <row r="12" spans="1:5" ht="14.25">
      <c r="A12" t="s">
        <v>2</v>
      </c>
      <c r="B12">
        <v>900</v>
      </c>
      <c r="C12" s="4">
        <f>B5*B12</f>
        <v>72000</v>
      </c>
      <c r="E12" s="14">
        <f>70*325/0.56</f>
        <v>40624.99999999999</v>
      </c>
    </row>
    <row r="13" spans="1:5" s="5" customFormat="1" ht="14.25">
      <c r="A13" s="5" t="s">
        <v>99</v>
      </c>
      <c r="C13" s="6">
        <v>3000</v>
      </c>
      <c r="E13" s="19">
        <v>6400</v>
      </c>
    </row>
    <row r="14" spans="1:5" s="5" customFormat="1" ht="14.25">
      <c r="A14" s="5" t="s">
        <v>97</v>
      </c>
      <c r="C14" s="6">
        <v>80000</v>
      </c>
      <c r="E14" s="19">
        <f>200000/1.8</f>
        <v>111111.11111111111</v>
      </c>
    </row>
    <row r="15" spans="1:5" s="5" customFormat="1" ht="14.25">
      <c r="A15" s="5" t="s">
        <v>102</v>
      </c>
      <c r="C15" s="6">
        <v>10000</v>
      </c>
      <c r="E15" s="19">
        <v>0</v>
      </c>
    </row>
    <row r="16" spans="1:5" s="5" customFormat="1" ht="14.25">
      <c r="A16" s="5" t="s">
        <v>40</v>
      </c>
      <c r="C16" s="6">
        <v>8000</v>
      </c>
      <c r="E16" s="19">
        <f>30000/1.8</f>
        <v>16666.666666666668</v>
      </c>
    </row>
    <row r="17" spans="1:5" s="5" customFormat="1" ht="14.25">
      <c r="A17" s="5" t="s">
        <v>98</v>
      </c>
      <c r="C17" s="6">
        <v>2000</v>
      </c>
      <c r="E17" s="19">
        <f>26000/1.8</f>
        <v>14444.444444444443</v>
      </c>
    </row>
    <row r="18" spans="1:5" s="5" customFormat="1" ht="14.25">
      <c r="A18" s="5" t="s">
        <v>32</v>
      </c>
      <c r="C18" s="6">
        <v>2500</v>
      </c>
      <c r="E18" s="19">
        <v>0</v>
      </c>
    </row>
    <row r="19" spans="1:5" ht="14.25">
      <c r="A19" t="s">
        <v>5</v>
      </c>
      <c r="C19" s="4">
        <v>2000</v>
      </c>
      <c r="E19" s="14">
        <v>0</v>
      </c>
    </row>
    <row r="20" spans="1:5" ht="14.25">
      <c r="A20" t="s">
        <v>29</v>
      </c>
      <c r="C20" s="4">
        <v>4000</v>
      </c>
      <c r="E20" s="14">
        <f>4000/1.8</f>
        <v>2222.222222222222</v>
      </c>
    </row>
    <row r="21" spans="3:5" ht="14.25">
      <c r="C21" s="3"/>
      <c r="E21" s="20"/>
    </row>
    <row r="22" spans="3:5" ht="14.25">
      <c r="C22" s="4">
        <f>SUM(C12:C21)</f>
        <v>183500</v>
      </c>
      <c r="E22" s="14">
        <f>SUM(E12:E20)</f>
        <v>191469.4444444444</v>
      </c>
    </row>
    <row r="24" ht="14.25">
      <c r="A24" s="1" t="s">
        <v>83</v>
      </c>
    </row>
    <row r="26" spans="1:5" ht="14.25">
      <c r="A26" t="s">
        <v>6</v>
      </c>
      <c r="C26" s="6">
        <v>24000</v>
      </c>
      <c r="E26" s="14">
        <f>(20477.74+4526+3800+2500-2500+957.59)/1.8</f>
        <v>16534.07222222222</v>
      </c>
    </row>
    <row r="27" spans="1:5" ht="14.25">
      <c r="A27" t="s">
        <v>22</v>
      </c>
      <c r="C27" s="4">
        <v>12000</v>
      </c>
      <c r="E27" s="14">
        <f>(2112.52+2275+2228+6982.09)/1.8</f>
        <v>7554.227777777778</v>
      </c>
    </row>
    <row r="28" spans="1:5" ht="14.25">
      <c r="A28" t="s">
        <v>100</v>
      </c>
      <c r="C28" s="4">
        <v>8000</v>
      </c>
      <c r="E28" s="14">
        <f>(5280+2250)/1.8</f>
        <v>4183.333333333333</v>
      </c>
    </row>
    <row r="29" spans="1:5" ht="14.25">
      <c r="A29" t="s">
        <v>0</v>
      </c>
      <c r="B29">
        <v>30</v>
      </c>
      <c r="C29" s="4">
        <f>$B$5*2*B29</f>
        <v>4800</v>
      </c>
      <c r="E29" s="14">
        <f>14718.26/1.8</f>
        <v>8176.811111111111</v>
      </c>
    </row>
    <row r="30" spans="1:5" ht="14.25">
      <c r="A30" t="s">
        <v>60</v>
      </c>
      <c r="B30">
        <v>25</v>
      </c>
      <c r="C30" s="4">
        <f>$B$5*2*B30</f>
        <v>4000</v>
      </c>
      <c r="E30" s="14">
        <f>12600/1.8</f>
        <v>7000</v>
      </c>
    </row>
    <row r="31" spans="1:5" ht="14.25">
      <c r="A31" t="s">
        <v>61</v>
      </c>
      <c r="C31" s="4">
        <v>1500</v>
      </c>
      <c r="E31" s="14">
        <f>2039/1.8</f>
        <v>1132.7777777777778</v>
      </c>
    </row>
    <row r="32" spans="1:5" ht="14.25">
      <c r="A32" t="s">
        <v>54</v>
      </c>
      <c r="B32">
        <v>50</v>
      </c>
      <c r="C32" s="4">
        <f>$B$5*2*B32</f>
        <v>8000</v>
      </c>
      <c r="E32" s="14">
        <f>(3303.75+1303.78)/1.8</f>
        <v>2559.7388888888886</v>
      </c>
    </row>
    <row r="33" spans="1:5" ht="14.25">
      <c r="A33" t="s">
        <v>55</v>
      </c>
      <c r="C33" s="4">
        <v>1500</v>
      </c>
      <c r="E33" s="14">
        <f>2039/1.8</f>
        <v>1132.7777777777778</v>
      </c>
    </row>
    <row r="34" spans="1:5" ht="14.25">
      <c r="A34" t="s">
        <v>59</v>
      </c>
      <c r="B34">
        <v>90</v>
      </c>
      <c r="C34" s="4">
        <f>$B$5*2*B34</f>
        <v>14400</v>
      </c>
      <c r="E34" s="14">
        <f>(11900+7550)/1.8</f>
        <v>10805.555555555555</v>
      </c>
    </row>
    <row r="35" spans="1:5" ht="14.25">
      <c r="A35" t="s">
        <v>56</v>
      </c>
      <c r="C35" s="4">
        <v>1500</v>
      </c>
      <c r="E35" s="14">
        <f>4000/1.8</f>
        <v>2222.222222222222</v>
      </c>
    </row>
    <row r="36" spans="1:5" ht="14.25">
      <c r="A36" t="s">
        <v>57</v>
      </c>
      <c r="B36">
        <v>30</v>
      </c>
      <c r="C36" s="4">
        <f>$B$5*2*B36</f>
        <v>4800</v>
      </c>
      <c r="E36" s="14">
        <f>100000/1.8</f>
        <v>55555.555555555555</v>
      </c>
    </row>
    <row r="37" spans="1:5" ht="14.25">
      <c r="A37" t="s">
        <v>58</v>
      </c>
      <c r="C37" s="4">
        <v>1500</v>
      </c>
      <c r="E37" s="14">
        <f>2039/1.8</f>
        <v>1132.7777777777778</v>
      </c>
    </row>
    <row r="38" spans="1:5" ht="14.25">
      <c r="A38" t="s">
        <v>38</v>
      </c>
      <c r="C38" s="4">
        <v>7000</v>
      </c>
      <c r="E38" s="14">
        <v>0</v>
      </c>
    </row>
    <row r="39" spans="1:5" s="5" customFormat="1" ht="14.25">
      <c r="A39" s="5" t="s">
        <v>88</v>
      </c>
      <c r="B39" s="5">
        <v>70</v>
      </c>
      <c r="C39" s="6">
        <f>B5*B39</f>
        <v>5600</v>
      </c>
      <c r="E39" s="19">
        <v>4500</v>
      </c>
    </row>
    <row r="40" spans="1:5" ht="14.25">
      <c r="A40" t="s">
        <v>9</v>
      </c>
      <c r="C40" s="6">
        <v>33995</v>
      </c>
      <c r="E40" s="14">
        <f>(3712+16000)/1.8+20000+6000</f>
        <v>36951.11111111111</v>
      </c>
    </row>
    <row r="41" spans="1:5" ht="14.25">
      <c r="A41" t="s">
        <v>1</v>
      </c>
      <c r="C41" s="4">
        <v>15000</v>
      </c>
      <c r="E41" s="14">
        <f>(1665.31+6440+1000+4845.59+1322.13+1160.26+500)/1.8+6400</f>
        <v>15807.383333333331</v>
      </c>
    </row>
    <row r="42" spans="1:5" ht="14.25">
      <c r="A42" t="s">
        <v>39</v>
      </c>
      <c r="C42" s="4">
        <v>6000</v>
      </c>
      <c r="E42" s="14">
        <v>0</v>
      </c>
    </row>
    <row r="43" spans="1:3" ht="14.25">
      <c r="A43" t="s">
        <v>104</v>
      </c>
      <c r="C43" s="14">
        <v>12000</v>
      </c>
    </row>
    <row r="44" spans="1:5" ht="14.25">
      <c r="A44" t="s">
        <v>86</v>
      </c>
      <c r="C44" s="4">
        <v>1500</v>
      </c>
      <c r="E44" s="14">
        <v>0</v>
      </c>
    </row>
    <row r="45" spans="1:5" ht="14.25">
      <c r="A45" t="s">
        <v>87</v>
      </c>
      <c r="C45" s="4">
        <v>650</v>
      </c>
      <c r="E45" s="14">
        <v>0</v>
      </c>
    </row>
    <row r="46" spans="1:5" ht="14.25">
      <c r="A46" t="s">
        <v>91</v>
      </c>
      <c r="C46" s="4">
        <v>2800</v>
      </c>
      <c r="E46" s="14">
        <f>(1000+1500)/1.8</f>
        <v>1388.888888888889</v>
      </c>
    </row>
    <row r="47" spans="1:5" ht="14.25">
      <c r="A47" t="s">
        <v>90</v>
      </c>
      <c r="C47" s="4">
        <v>3600</v>
      </c>
      <c r="E47" s="14">
        <f>2500/1.8</f>
        <v>1388.888888888889</v>
      </c>
    </row>
    <row r="48" spans="1:5" ht="14.25">
      <c r="A48" t="s">
        <v>89</v>
      </c>
      <c r="C48" s="4">
        <v>2200</v>
      </c>
      <c r="E48" s="14">
        <v>1800</v>
      </c>
    </row>
    <row r="49" spans="1:5" ht="14.25">
      <c r="A49" t="s">
        <v>101</v>
      </c>
      <c r="C49" s="3">
        <v>7000</v>
      </c>
      <c r="E49" s="20">
        <f>(936+1650+11379.25)/1.8</f>
        <v>7758.472222222222</v>
      </c>
    </row>
    <row r="50" spans="3:5" ht="14.25">
      <c r="C50" s="4">
        <f>SUM(C26:C49)</f>
        <v>183345</v>
      </c>
      <c r="E50" s="4">
        <f>SUM(E26:E49)</f>
        <v>187584.5944444444</v>
      </c>
    </row>
    <row r="51" spans="3:5" ht="7.5" customHeight="1">
      <c r="C51" s="3"/>
      <c r="E51" s="3"/>
    </row>
    <row r="52" spans="1:5" ht="14.25">
      <c r="A52" t="s">
        <v>41</v>
      </c>
      <c r="C52" s="4">
        <f>C22-C50</f>
        <v>155</v>
      </c>
      <c r="E52" s="4">
        <f>E22-E50</f>
        <v>3884.850000000006</v>
      </c>
    </row>
    <row r="53" spans="3:5" ht="6.75" customHeight="1" thickBot="1">
      <c r="C53" s="10"/>
      <c r="E53" s="10"/>
    </row>
    <row r="54" ht="15" thickTop="1"/>
    <row r="55" spans="3:5" s="7" customFormat="1" ht="14.25">
      <c r="C55" s="6"/>
      <c r="E55" s="6"/>
    </row>
    <row r="56" spans="1:5" ht="14.25">
      <c r="A56" t="s">
        <v>103</v>
      </c>
      <c r="E56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32">
      <selection activeCell="C19" sqref="C19"/>
    </sheetView>
  </sheetViews>
  <sheetFormatPr defaultColWidth="9.140625" defaultRowHeight="15"/>
  <cols>
    <col min="1" max="1" width="45.140625" style="0" customWidth="1"/>
    <col min="2" max="2" width="9.140625" style="0" hidden="1" customWidth="1"/>
    <col min="3" max="3" width="11.57421875" style="2" bestFit="1" customWidth="1"/>
    <col min="4" max="4" width="6.140625" style="0" customWidth="1"/>
    <col min="5" max="5" width="10.8515625" style="0" customWidth="1"/>
    <col min="6" max="6" width="15.8515625" style="0" customWidth="1"/>
  </cols>
  <sheetData>
    <row r="1" spans="1:3" s="12" customFormat="1" ht="14.25">
      <c r="A1" s="12" t="s">
        <v>24</v>
      </c>
      <c r="C1" s="13"/>
    </row>
    <row r="2" spans="1:3" s="12" customFormat="1" ht="14.25">
      <c r="A2" s="12" t="s">
        <v>25</v>
      </c>
      <c r="C2" s="13"/>
    </row>
    <row r="3" spans="1:3" s="12" customFormat="1" ht="14.25">
      <c r="A3" s="12" t="s">
        <v>26</v>
      </c>
      <c r="C3" s="13"/>
    </row>
    <row r="5" spans="1:5" ht="14.25" hidden="1">
      <c r="A5" t="s">
        <v>3</v>
      </c>
      <c r="B5">
        <v>80</v>
      </c>
      <c r="C5" s="4" t="s">
        <v>12</v>
      </c>
      <c r="E5" t="s">
        <v>74</v>
      </c>
    </row>
    <row r="6" ht="14.25" hidden="1"/>
    <row r="7" ht="14.25" hidden="1"/>
    <row r="8" ht="14.25">
      <c r="A8" s="1" t="s">
        <v>4</v>
      </c>
    </row>
    <row r="10" spans="1:5" ht="14.25">
      <c r="A10" t="s">
        <v>2</v>
      </c>
      <c r="B10">
        <v>900</v>
      </c>
      <c r="C10" s="2">
        <f>B5*B10</f>
        <v>72000</v>
      </c>
      <c r="E10" t="s">
        <v>42</v>
      </c>
    </row>
    <row r="11" spans="1:5" s="5" customFormat="1" ht="14.25">
      <c r="A11" s="5" t="s">
        <v>20</v>
      </c>
      <c r="C11" s="6">
        <v>8000</v>
      </c>
      <c r="E11" s="5" t="s">
        <v>43</v>
      </c>
    </row>
    <row r="12" spans="1:5" s="5" customFormat="1" ht="14.25">
      <c r="A12" s="5" t="s">
        <v>11</v>
      </c>
      <c r="C12" s="6">
        <v>5000</v>
      </c>
      <c r="E12" s="5" t="s">
        <v>75</v>
      </c>
    </row>
    <row r="13" spans="1:5" s="5" customFormat="1" ht="14.25">
      <c r="A13" s="5" t="s">
        <v>28</v>
      </c>
      <c r="C13" s="6">
        <v>10000</v>
      </c>
      <c r="E13" s="5" t="s">
        <v>75</v>
      </c>
    </row>
    <row r="14" spans="1:5" s="5" customFormat="1" ht="14.25">
      <c r="A14" s="5" t="s">
        <v>10</v>
      </c>
      <c r="C14" s="6">
        <v>10000</v>
      </c>
      <c r="E14" s="5" t="s">
        <v>75</v>
      </c>
    </row>
    <row r="15" spans="1:5" s="5" customFormat="1" ht="14.25">
      <c r="A15" s="5" t="s">
        <v>23</v>
      </c>
      <c r="C15" s="6">
        <v>15000</v>
      </c>
      <c r="E15" s="5" t="s">
        <v>75</v>
      </c>
    </row>
    <row r="16" spans="1:5" s="5" customFormat="1" ht="14.25">
      <c r="A16" s="5" t="s">
        <v>40</v>
      </c>
      <c r="C16" s="6">
        <v>10000</v>
      </c>
      <c r="E16" s="5" t="s">
        <v>75</v>
      </c>
    </row>
    <row r="17" spans="1:5" s="5" customFormat="1" ht="14.25">
      <c r="A17" s="5" t="s">
        <v>27</v>
      </c>
      <c r="C17" s="6">
        <f>5*1500</f>
        <v>7500</v>
      </c>
      <c r="E17" s="5" t="s">
        <v>44</v>
      </c>
    </row>
    <row r="18" spans="1:5" s="5" customFormat="1" ht="14.25">
      <c r="A18" s="5" t="s">
        <v>32</v>
      </c>
      <c r="C18" s="6">
        <v>4500</v>
      </c>
      <c r="E18" s="5" t="s">
        <v>45</v>
      </c>
    </row>
    <row r="19" spans="1:5" s="5" customFormat="1" ht="14.25">
      <c r="A19" s="5" t="s">
        <v>46</v>
      </c>
      <c r="C19" s="6">
        <v>4000</v>
      </c>
      <c r="E19" s="5" t="s">
        <v>47</v>
      </c>
    </row>
    <row r="20" spans="1:5" ht="14.25">
      <c r="A20" t="s">
        <v>5</v>
      </c>
      <c r="C20" s="2">
        <v>2000</v>
      </c>
      <c r="E20" s="5" t="s">
        <v>48</v>
      </c>
    </row>
    <row r="21" spans="1:5" ht="14.25">
      <c r="A21" t="s">
        <v>29</v>
      </c>
      <c r="C21" s="2">
        <v>2000</v>
      </c>
      <c r="E21" s="5" t="s">
        <v>72</v>
      </c>
    </row>
    <row r="22" ht="14.25">
      <c r="C22" s="3"/>
    </row>
    <row r="23" ht="14.25">
      <c r="C23" s="2">
        <f>SUM(C10:C22)</f>
        <v>150000</v>
      </c>
    </row>
    <row r="25" ht="14.25">
      <c r="A25" s="1" t="s">
        <v>83</v>
      </c>
    </row>
    <row r="27" spans="1:5" ht="14.25">
      <c r="A27" t="s">
        <v>6</v>
      </c>
      <c r="C27" s="6">
        <f>C69</f>
        <v>17200</v>
      </c>
      <c r="E27" t="s">
        <v>67</v>
      </c>
    </row>
    <row r="28" spans="1:5" ht="14.25">
      <c r="A28" t="s">
        <v>22</v>
      </c>
      <c r="C28" s="4">
        <v>6000</v>
      </c>
      <c r="E28" t="s">
        <v>67</v>
      </c>
    </row>
    <row r="29" spans="1:3" ht="14.25">
      <c r="A29" t="s">
        <v>92</v>
      </c>
      <c r="C29" s="2">
        <v>2500</v>
      </c>
    </row>
    <row r="30" spans="1:3" ht="14.25">
      <c r="A30" t="s">
        <v>7</v>
      </c>
      <c r="C30" s="2">
        <v>3500</v>
      </c>
    </row>
    <row r="31" spans="1:5" ht="14.25">
      <c r="A31" t="s">
        <v>8</v>
      </c>
      <c r="C31" s="2">
        <v>2000</v>
      </c>
      <c r="E31" t="s">
        <v>73</v>
      </c>
    </row>
    <row r="32" spans="1:5" ht="14.25">
      <c r="A32" t="s">
        <v>0</v>
      </c>
      <c r="B32">
        <v>30</v>
      </c>
      <c r="C32" s="2">
        <f>$B$5*2*B32</f>
        <v>4800</v>
      </c>
      <c r="E32" t="s">
        <v>62</v>
      </c>
    </row>
    <row r="33" spans="1:5" ht="14.25">
      <c r="A33" t="s">
        <v>60</v>
      </c>
      <c r="B33">
        <v>25</v>
      </c>
      <c r="C33" s="2">
        <f>$B$5*2*B33</f>
        <v>4000</v>
      </c>
      <c r="E33" t="s">
        <v>63</v>
      </c>
    </row>
    <row r="34" spans="1:5" ht="14.25">
      <c r="A34" t="s">
        <v>61</v>
      </c>
      <c r="C34" s="4">
        <v>1500</v>
      </c>
      <c r="E34" t="s">
        <v>68</v>
      </c>
    </row>
    <row r="35" spans="1:5" ht="14.25">
      <c r="A35" t="s">
        <v>54</v>
      </c>
      <c r="B35">
        <v>50</v>
      </c>
      <c r="C35" s="2">
        <f>$B$5*2*B35</f>
        <v>8000</v>
      </c>
      <c r="E35" t="s">
        <v>64</v>
      </c>
    </row>
    <row r="36" spans="1:5" ht="14.25">
      <c r="A36" t="s">
        <v>55</v>
      </c>
      <c r="C36" s="4">
        <v>1500</v>
      </c>
      <c r="E36" t="s">
        <v>69</v>
      </c>
    </row>
    <row r="37" spans="1:5" ht="14.25">
      <c r="A37" t="s">
        <v>59</v>
      </c>
      <c r="B37">
        <v>90</v>
      </c>
      <c r="C37" s="2">
        <f>$B$5*2*B37</f>
        <v>14400</v>
      </c>
      <c r="E37" t="s">
        <v>65</v>
      </c>
    </row>
    <row r="38" spans="1:5" ht="14.25">
      <c r="A38" t="s">
        <v>56</v>
      </c>
      <c r="C38" s="4">
        <v>1500</v>
      </c>
      <c r="E38" t="s">
        <v>70</v>
      </c>
    </row>
    <row r="39" spans="1:5" ht="14.25">
      <c r="A39" t="s">
        <v>57</v>
      </c>
      <c r="B39">
        <v>30</v>
      </c>
      <c r="C39" s="2">
        <f>$B$5*2*B39</f>
        <v>4800</v>
      </c>
      <c r="E39" t="s">
        <v>62</v>
      </c>
    </row>
    <row r="40" spans="1:5" ht="14.25">
      <c r="A40" t="s">
        <v>58</v>
      </c>
      <c r="C40" s="4">
        <v>1500</v>
      </c>
      <c r="E40" t="s">
        <v>70</v>
      </c>
    </row>
    <row r="41" spans="1:5" ht="14.25">
      <c r="A41" t="s">
        <v>38</v>
      </c>
      <c r="C41" s="2">
        <v>5000</v>
      </c>
      <c r="E41" t="s">
        <v>71</v>
      </c>
    </row>
    <row r="42" spans="1:5" s="5" customFormat="1" ht="14.25">
      <c r="A42" s="5" t="s">
        <v>88</v>
      </c>
      <c r="B42" s="5">
        <v>70</v>
      </c>
      <c r="C42" s="6">
        <f>B5*B42</f>
        <v>5600</v>
      </c>
      <c r="E42" s="5" t="s">
        <v>66</v>
      </c>
    </row>
    <row r="43" spans="1:5" ht="14.25">
      <c r="A43" t="s">
        <v>9</v>
      </c>
      <c r="C43" s="6">
        <f>C91</f>
        <v>33995</v>
      </c>
      <c r="E43" t="s">
        <v>67</v>
      </c>
    </row>
    <row r="44" spans="1:5" ht="14.25">
      <c r="A44" t="s">
        <v>1</v>
      </c>
      <c r="C44" s="2">
        <v>13000</v>
      </c>
      <c r="E44" t="s">
        <v>67</v>
      </c>
    </row>
    <row r="45" spans="1:3" ht="14.25">
      <c r="A45" t="s">
        <v>39</v>
      </c>
      <c r="C45" s="4">
        <v>6000</v>
      </c>
    </row>
    <row r="46" spans="1:3" ht="14.25">
      <c r="A46" t="s">
        <v>86</v>
      </c>
      <c r="C46" s="4">
        <v>500</v>
      </c>
    </row>
    <row r="47" spans="1:3" ht="14.25">
      <c r="A47" t="s">
        <v>87</v>
      </c>
      <c r="C47" s="4">
        <v>650</v>
      </c>
    </row>
    <row r="48" spans="1:3" ht="14.25">
      <c r="A48" t="s">
        <v>91</v>
      </c>
      <c r="C48" s="4">
        <v>1800</v>
      </c>
    </row>
    <row r="49" spans="1:3" ht="14.25">
      <c r="A49" t="s">
        <v>90</v>
      </c>
      <c r="C49" s="4">
        <v>1800</v>
      </c>
    </row>
    <row r="50" spans="1:3" ht="14.25">
      <c r="A50" t="s">
        <v>89</v>
      </c>
      <c r="C50" s="4">
        <v>2200</v>
      </c>
    </row>
    <row r="51" spans="1:3" ht="14.25">
      <c r="A51" t="s">
        <v>85</v>
      </c>
      <c r="C51" s="4">
        <v>1500</v>
      </c>
    </row>
    <row r="52" spans="1:3" ht="14.25">
      <c r="A52" t="s">
        <v>84</v>
      </c>
      <c r="C52" s="3">
        <v>4000</v>
      </c>
    </row>
    <row r="53" ht="14.25">
      <c r="C53" s="2">
        <f>SUM(C27:C52)</f>
        <v>149245</v>
      </c>
    </row>
    <row r="54" ht="7.5" customHeight="1">
      <c r="C54" s="3"/>
    </row>
    <row r="55" spans="1:3" ht="14.25">
      <c r="A55" t="s">
        <v>41</v>
      </c>
      <c r="C55" s="4">
        <f>C23-C53</f>
        <v>755</v>
      </c>
    </row>
    <row r="56" ht="6.75" customHeight="1" thickBot="1">
      <c r="C56" s="10"/>
    </row>
    <row r="57" ht="15" thickTop="1"/>
    <row r="58" spans="1:3" s="12" customFormat="1" ht="14.25">
      <c r="A58" s="12" t="s">
        <v>24</v>
      </c>
      <c r="C58" s="13"/>
    </row>
    <row r="59" spans="1:3" s="12" customFormat="1" ht="14.25">
      <c r="A59" s="12" t="s">
        <v>25</v>
      </c>
      <c r="C59" s="13"/>
    </row>
    <row r="60" spans="1:3" s="12" customFormat="1" ht="14.25">
      <c r="A60" s="12" t="s">
        <v>26</v>
      </c>
      <c r="C60" s="13"/>
    </row>
    <row r="61" s="12" customFormat="1" ht="14.25">
      <c r="C61" s="13"/>
    </row>
    <row r="62" spans="1:3" s="5" customFormat="1" ht="14.25">
      <c r="A62" s="8" t="s">
        <v>6</v>
      </c>
      <c r="B62" s="5">
        <v>50</v>
      </c>
      <c r="C62" s="6"/>
    </row>
    <row r="63" spans="1:3" s="7" customFormat="1" ht="14.25">
      <c r="A63" s="7" t="s">
        <v>15</v>
      </c>
      <c r="C63" s="6">
        <v>5000</v>
      </c>
    </row>
    <row r="64" spans="1:3" s="7" customFormat="1" ht="14.25">
      <c r="A64" s="5" t="s">
        <v>21</v>
      </c>
      <c r="C64" s="6">
        <f>B5*15</f>
        <v>1200</v>
      </c>
    </row>
    <row r="65" spans="1:3" s="7" customFormat="1" ht="14.25">
      <c r="A65" s="7" t="s">
        <v>16</v>
      </c>
      <c r="C65" s="6">
        <v>4000</v>
      </c>
    </row>
    <row r="66" spans="1:5" s="7" customFormat="1" ht="14.25">
      <c r="A66" s="7" t="s">
        <v>17</v>
      </c>
      <c r="C66" s="6">
        <f>10*50*8</f>
        <v>4000</v>
      </c>
      <c r="E66" s="5"/>
    </row>
    <row r="67" spans="1:3" s="7" customFormat="1" ht="14.25">
      <c r="A67" s="5" t="s">
        <v>18</v>
      </c>
      <c r="C67" s="6">
        <v>2000</v>
      </c>
    </row>
    <row r="68" spans="1:3" s="7" customFormat="1" ht="14.25">
      <c r="A68" s="7" t="s">
        <v>19</v>
      </c>
      <c r="C68" s="9">
        <v>1000</v>
      </c>
    </row>
    <row r="69" s="7" customFormat="1" ht="14.25">
      <c r="C69" s="6">
        <f>SUM(C63:C68)</f>
        <v>17200</v>
      </c>
    </row>
    <row r="70" s="7" customFormat="1" ht="14.25">
      <c r="C70" s="6"/>
    </row>
    <row r="71" spans="1:3" s="7" customFormat="1" ht="14.25">
      <c r="A71" s="8" t="s">
        <v>49</v>
      </c>
      <c r="C71" s="6"/>
    </row>
    <row r="72" spans="1:3" s="7" customFormat="1" ht="14.25">
      <c r="A72" s="5" t="s">
        <v>50</v>
      </c>
      <c r="C72" s="6">
        <v>500</v>
      </c>
    </row>
    <row r="73" spans="1:3" s="7" customFormat="1" ht="14.25">
      <c r="A73" s="5" t="s">
        <v>51</v>
      </c>
      <c r="C73" s="6">
        <v>500</v>
      </c>
    </row>
    <row r="74" spans="1:3" s="7" customFormat="1" ht="14.25">
      <c r="A74" s="5" t="s">
        <v>52</v>
      </c>
      <c r="C74" s="6">
        <v>2000</v>
      </c>
    </row>
    <row r="75" spans="1:3" s="7" customFormat="1" ht="14.25">
      <c r="A75" s="5" t="s">
        <v>53</v>
      </c>
      <c r="C75" s="9">
        <v>3000</v>
      </c>
    </row>
    <row r="76" s="7" customFormat="1" ht="14.25">
      <c r="C76" s="6">
        <f>SUM(C72:C75)</f>
        <v>6000</v>
      </c>
    </row>
    <row r="77" s="7" customFormat="1" ht="14.25">
      <c r="C77" s="6"/>
    </row>
    <row r="78" spans="1:3" s="5" customFormat="1" ht="14.25">
      <c r="A78" s="8" t="s">
        <v>31</v>
      </c>
      <c r="C78" s="6"/>
    </row>
    <row r="79" s="5" customFormat="1" ht="14.25">
      <c r="C79" s="6"/>
    </row>
    <row r="80" spans="1:5" s="5" customFormat="1" ht="14.25">
      <c r="A80" s="5" t="s">
        <v>76</v>
      </c>
      <c r="C80" s="6">
        <v>2500</v>
      </c>
      <c r="E80" s="5" t="s">
        <v>20</v>
      </c>
    </row>
    <row r="81" spans="1:5" s="5" customFormat="1" ht="14.25">
      <c r="A81" s="5" t="s">
        <v>77</v>
      </c>
      <c r="C81" s="6">
        <v>2500</v>
      </c>
      <c r="E81" s="5" t="s">
        <v>20</v>
      </c>
    </row>
    <row r="82" spans="1:5" s="5" customFormat="1" ht="14.25">
      <c r="A82" s="5" t="s">
        <v>33</v>
      </c>
      <c r="C82" s="6">
        <v>2500</v>
      </c>
      <c r="E82" s="5" t="s">
        <v>20</v>
      </c>
    </row>
    <row r="83" spans="1:5" s="5" customFormat="1" ht="14.25">
      <c r="A83" s="5" t="s">
        <v>34</v>
      </c>
      <c r="C83" s="6">
        <v>2500</v>
      </c>
      <c r="E83" s="5" t="s">
        <v>20</v>
      </c>
    </row>
    <row r="84" spans="1:5" s="5" customFormat="1" ht="14.25">
      <c r="A84" s="5" t="s">
        <v>34</v>
      </c>
      <c r="C84" s="6">
        <v>2500</v>
      </c>
      <c r="E84" s="5" t="s">
        <v>20</v>
      </c>
    </row>
    <row r="85" spans="1:5" s="5" customFormat="1" ht="14.25">
      <c r="A85" s="5" t="s">
        <v>35</v>
      </c>
      <c r="C85" s="6">
        <v>1400</v>
      </c>
      <c r="E85" s="5" t="s">
        <v>20</v>
      </c>
    </row>
    <row r="86" spans="1:3" s="5" customFormat="1" ht="14.25">
      <c r="A86" s="5" t="s">
        <v>36</v>
      </c>
      <c r="C86" s="6">
        <v>400</v>
      </c>
    </row>
    <row r="87" spans="1:3" s="5" customFormat="1" ht="14.25">
      <c r="A87" s="5" t="s">
        <v>37</v>
      </c>
      <c r="C87" s="6">
        <v>400</v>
      </c>
    </row>
    <row r="88" spans="1:3" s="5" customFormat="1" ht="14.25">
      <c r="A88" s="5" t="s">
        <v>30</v>
      </c>
      <c r="C88" s="6">
        <f>20*25</f>
        <v>500</v>
      </c>
    </row>
    <row r="89" spans="1:5" s="5" customFormat="1" ht="14.25">
      <c r="A89" s="5" t="s">
        <v>13</v>
      </c>
      <c r="C89" s="6">
        <f>145*7*13</f>
        <v>13195</v>
      </c>
      <c r="E89" s="5" t="s">
        <v>93</v>
      </c>
    </row>
    <row r="90" spans="1:5" s="5" customFormat="1" ht="14.25">
      <c r="A90" s="5" t="s">
        <v>14</v>
      </c>
      <c r="B90" s="5">
        <v>50</v>
      </c>
      <c r="C90" s="9">
        <f>8*B90*14</f>
        <v>5600</v>
      </c>
      <c r="E90" s="5" t="s">
        <v>94</v>
      </c>
    </row>
    <row r="91" s="5" customFormat="1" ht="14.25">
      <c r="C91" s="6">
        <f>SUM(C80:C90)</f>
        <v>33995</v>
      </c>
    </row>
    <row r="93" ht="14.25">
      <c r="A93" s="11" t="s">
        <v>1</v>
      </c>
    </row>
    <row r="95" spans="1:3" ht="14.25">
      <c r="A95" t="s">
        <v>78</v>
      </c>
      <c r="C95" s="2">
        <v>1500</v>
      </c>
    </row>
    <row r="96" spans="1:3" ht="14.25">
      <c r="A96" t="s">
        <v>79</v>
      </c>
      <c r="C96" s="2">
        <v>1500</v>
      </c>
    </row>
    <row r="97" spans="1:3" ht="14.25">
      <c r="A97" t="s">
        <v>80</v>
      </c>
      <c r="C97" s="2">
        <v>1500</v>
      </c>
    </row>
    <row r="98" spans="1:3" ht="14.25">
      <c r="A98" t="s">
        <v>81</v>
      </c>
      <c r="C98" s="2">
        <v>7000</v>
      </c>
    </row>
    <row r="99" spans="1:3" ht="14.25">
      <c r="A99" t="s">
        <v>82</v>
      </c>
      <c r="C99" s="3">
        <v>1500</v>
      </c>
    </row>
    <row r="100" ht="14.25">
      <c r="C100" s="2">
        <f>SUM(C95:C99)</f>
        <v>13000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7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schulz</dc:creator>
  <cp:keywords/>
  <dc:description/>
  <cp:lastModifiedBy> </cp:lastModifiedBy>
  <cp:lastPrinted>2011-02-19T00:50:31Z</cp:lastPrinted>
  <dcterms:created xsi:type="dcterms:W3CDTF">2008-08-21T22:22:38Z</dcterms:created>
  <dcterms:modified xsi:type="dcterms:W3CDTF">2011-02-19T00:51:50Z</dcterms:modified>
  <cp:category/>
  <cp:version/>
  <cp:contentType/>
  <cp:contentStatus/>
</cp:coreProperties>
</file>